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heet1" sheetId="4" r:id="rId1"/>
    <sheet name="RIEPILOGO" sheetId="3" r:id="rId2"/>
  </sheets>
  <definedNames>
    <definedName name="_xlnm._FilterDatabase" localSheetId="1" hidden="1">RIEPILOGO!$A$2:$M$28</definedName>
  </definedNames>
  <calcPr calcId="181029"/>
  <pivotCaches>
    <pivotCache cacheId="0" r:id="rId3"/>
  </pivotCaches>
</workbook>
</file>

<file path=xl/calcChain.xml><?xml version="1.0" encoding="utf-8"?>
<calcChain xmlns="http://schemas.openxmlformats.org/spreadsheetml/2006/main">
  <c r="J28" i="3" l="1"/>
  <c r="H28" i="3"/>
  <c r="G28" i="3"/>
  <c r="F28" i="3"/>
  <c r="J27" i="3"/>
  <c r="I27" i="3"/>
  <c r="H27" i="3"/>
  <c r="G27" i="3"/>
  <c r="F27" i="3"/>
  <c r="G26" i="3"/>
  <c r="F26" i="3"/>
  <c r="L26" i="3" s="1"/>
  <c r="J25" i="3"/>
  <c r="I25" i="3"/>
  <c r="H25" i="3"/>
  <c r="G25" i="3"/>
  <c r="K18" i="3"/>
  <c r="J18" i="3"/>
  <c r="I18" i="3"/>
  <c r="G18" i="3"/>
  <c r="L25" i="3" l="1"/>
  <c r="L18" i="3"/>
  <c r="L1" i="3" s="1"/>
  <c r="L27" i="3"/>
  <c r="L28" i="3"/>
</calcChain>
</file>

<file path=xl/sharedStrings.xml><?xml version="1.0" encoding="utf-8"?>
<sst xmlns="http://schemas.openxmlformats.org/spreadsheetml/2006/main" count="149" uniqueCount="65">
  <si>
    <t>XS</t>
  </si>
  <si>
    <t>S</t>
  </si>
  <si>
    <t>M</t>
  </si>
  <si>
    <t>L</t>
  </si>
  <si>
    <t>XL</t>
  </si>
  <si>
    <t>XXL</t>
  </si>
  <si>
    <t>BIANCO</t>
  </si>
  <si>
    <t>BLU NAVY</t>
  </si>
  <si>
    <t>NERO</t>
  </si>
  <si>
    <t>MAGLIA M/L GIROCOLLO</t>
  </si>
  <si>
    <t>GRAPE ROYAL</t>
  </si>
  <si>
    <t>LEMON</t>
  </si>
  <si>
    <t>MARINA</t>
  </si>
  <si>
    <t>ASS.R.BICO-GRIGIOMED</t>
  </si>
  <si>
    <t>ASS.R.NAVY-GRIGIOM</t>
  </si>
  <si>
    <t>ASS.R.ROYAL-ANTRAC</t>
  </si>
  <si>
    <t>ASS.BISTRO GREEN</t>
  </si>
  <si>
    <t>ASS.MALIBU BLUE</t>
  </si>
  <si>
    <t>ASS.RUBY WINE</t>
  </si>
  <si>
    <t>LIGHT SKY</t>
  </si>
  <si>
    <t>YELLOW LIME</t>
  </si>
  <si>
    <t>K1212</t>
  </si>
  <si>
    <t>BOXER</t>
  </si>
  <si>
    <t>K1213</t>
  </si>
  <si>
    <t>BOXER RIGATO</t>
  </si>
  <si>
    <t>K1233</t>
  </si>
  <si>
    <t>K1271</t>
  </si>
  <si>
    <t>BOXER COLOR</t>
  </si>
  <si>
    <t>MAGLIA M/M GIROCOLLO</t>
  </si>
  <si>
    <t>GRIGIO UNITO</t>
  </si>
  <si>
    <t>K1311</t>
  </si>
  <si>
    <t>MAGLIA M/M SCOLLO V</t>
  </si>
  <si>
    <t>K1315</t>
  </si>
  <si>
    <t>T-SHIRT M/M SCOLLO V</t>
  </si>
  <si>
    <t>CANOTTA SPALLA LARGA</t>
  </si>
  <si>
    <t>K1344</t>
  </si>
  <si>
    <t>T-SHIRT GIROCOLLO M/M</t>
  </si>
  <si>
    <t>GRIGIO MELANGE</t>
  </si>
  <si>
    <t>NUDO</t>
  </si>
  <si>
    <t>K2301</t>
  </si>
  <si>
    <t>CANOTTA SPALLA STRETTA</t>
  </si>
  <si>
    <t>GRIGIO</t>
  </si>
  <si>
    <t>K2401</t>
  </si>
  <si>
    <t>K2501</t>
  </si>
  <si>
    <t>K2601</t>
  </si>
  <si>
    <t>PEZZI/COLLO</t>
  </si>
  <si>
    <t>ARTICOLO</t>
  </si>
  <si>
    <t>DESCRIZIONE</t>
  </si>
  <si>
    <t>COLORE</t>
  </si>
  <si>
    <t>TOTALE</t>
  </si>
  <si>
    <t>Family</t>
  </si>
  <si>
    <t>Boxer</t>
  </si>
  <si>
    <t>Tank</t>
  </si>
  <si>
    <t>T-shirt</t>
  </si>
  <si>
    <t>Sum of TOTALE</t>
  </si>
  <si>
    <t>Etiquetas de fila</t>
  </si>
  <si>
    <t>Total general</t>
  </si>
  <si>
    <t>NARANJA</t>
  </si>
  <si>
    <t>AZUL REAL</t>
  </si>
  <si>
    <t>VERDE MILITAR</t>
  </si>
  <si>
    <t xml:space="preserve">VERDE  </t>
  </si>
  <si>
    <t>GRIS</t>
  </si>
  <si>
    <t>CATEGORY</t>
  </si>
  <si>
    <t>MAN</t>
  </si>
  <si>
    <t>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</si>
</sst>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3" fontId="1" fillId="2" borderId="2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292100</xdr:colOff>
      <xdr:row>11</xdr:row>
      <xdr:rowOff>63500</xdr:rowOff>
    </xdr:from>
    <xdr:to>
      <xdr:col>13</xdr:col>
      <xdr:colOff>1739900</xdr:colOff>
      <xdr:row>17</xdr:row>
      <xdr:rowOff>127000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95B80C0-8128-A243-9C14-6398A8A72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0" y="2171700"/>
          <a:ext cx="1447800" cy="12065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28</xdr:row>
      <xdr:rowOff>25400</xdr:rowOff>
    </xdr:from>
    <xdr:to>
      <xdr:col>7</xdr:col>
      <xdr:colOff>275628</xdr:colOff>
      <xdr:row>53</xdr:row>
      <xdr:rowOff>152400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5EDBAEE-2C3C-E947-B2CF-396E97AD6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3700" y="5372100"/>
          <a:ext cx="3679228" cy="4889500"/>
        </a:xfrm>
        <a:prstGeom prst="rect">
          <a:avLst/>
        </a:prstGeom>
      </xdr:spPr>
    </xdr:pic>
    <xdr:clientData/>
  </xdr:twoCellAnchor>
  <xdr:twoCellAnchor editAs="oneCell">
    <xdr:from>
      <xdr:col>7</xdr:col>
      <xdr:colOff>279400</xdr:colOff>
      <xdr:row>28</xdr:row>
      <xdr:rowOff>25400</xdr:rowOff>
    </xdr:from>
    <xdr:to>
      <xdr:col>13</xdr:col>
      <xdr:colOff>520700</xdr:colOff>
      <xdr:row>40</xdr:row>
      <xdr:rowOff>25400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779DFCF9-8BB9-CE43-9B00-BC48795B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56700" y="5372100"/>
          <a:ext cx="5905500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292100</xdr:colOff>
      <xdr:row>40</xdr:row>
      <xdr:rowOff>38100</xdr:rowOff>
    </xdr:from>
    <xdr:to>
      <xdr:col>13</xdr:col>
      <xdr:colOff>419100</xdr:colOff>
      <xdr:row>49</xdr:row>
      <xdr:rowOff>76200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B47684F4-4ED1-F04C-95A7-7A201B74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69400" y="7670800"/>
          <a:ext cx="5791200" cy="1752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Microsoft Office" refreshedDate="45232.659369328707" createdVersion="8" refreshedVersion="6" minRefreshableVersion="3" recordCount="26">
  <cacheSource type="worksheet">
    <worksheetSource ref="A2:M28" sheet="RIEPILOGO"/>
  </cacheSource>
  <cacheFields count="12">
    <cacheField name="ARTICOLO" numFmtId="0">
      <sharedItems/>
    </cacheField>
    <cacheField name="DESCRIZIONE" numFmtId="0">
      <sharedItems/>
    </cacheField>
    <cacheField name="Family" numFmtId="0">
      <sharedItems count="4">
        <s v="Boxer"/>
        <s v="T-shirt"/>
        <s v="Tank"/>
        <s v="Slip" u="1"/>
      </sharedItems>
    </cacheField>
    <cacheField name="COLORE" numFmtId="0">
      <sharedItems/>
    </cacheField>
    <cacheField name="XS" numFmtId="3">
      <sharedItems containsString="0" containsBlank="1" containsNumber="1" containsInteger="1" minValue="0" maxValue="705"/>
    </cacheField>
    <cacheField name="S" numFmtId="3">
      <sharedItems containsString="0" containsBlank="1" containsNumber="1" containsInteger="1" minValue="9" maxValue="1124"/>
    </cacheField>
    <cacheField name="M" numFmtId="3">
      <sharedItems containsSemiMixedTypes="0" containsString="0" containsNumber="1" containsInteger="1" minValue="0" maxValue="4435"/>
    </cacheField>
    <cacheField name="L" numFmtId="3">
      <sharedItems containsString="0" containsBlank="1" containsNumber="1" containsInteger="1" minValue="0" maxValue="8481"/>
    </cacheField>
    <cacheField name="XL" numFmtId="3">
      <sharedItems containsString="0" containsBlank="1" containsNumber="1" containsInteger="1" minValue="0" maxValue="1064"/>
    </cacheField>
    <cacheField name="XXL" numFmtId="3">
      <sharedItems containsString="0" containsBlank="1" containsNumber="1" containsInteger="1" minValue="13" maxValue="972"/>
    </cacheField>
    <cacheField name="TOTALE" numFmtId="3">
      <sharedItems containsSemiMixedTypes="0" containsString="0" containsNumber="1" containsInteger="1" minValue="19" maxValue="10410"/>
    </cacheField>
    <cacheField name="PEZZI/COLLO" numFmtId="0">
      <sharedItems containsString="0" containsBlank="1" containsNumber="1" containsInteger="1" minValue="18" maxValue="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K1212"/>
    <s v="BOXER"/>
    <x v="0"/>
    <s v="GRAPE ROYAL"/>
    <m/>
    <n v="10"/>
    <n v="1"/>
    <n v="1"/>
    <n v="2"/>
    <n v="20"/>
    <n v="34"/>
    <n v="36"/>
  </r>
  <r>
    <s v="K1212"/>
    <s v="BOXER"/>
    <x v="0"/>
    <s v="LEMON"/>
    <m/>
    <n v="10"/>
    <n v="6"/>
    <n v="0"/>
    <n v="3"/>
    <n v="22"/>
    <n v="41"/>
    <n v="36"/>
  </r>
  <r>
    <s v="K1212"/>
    <s v="BOXER"/>
    <x v="0"/>
    <s v="MARINA"/>
    <m/>
    <n v="9"/>
    <n v="0"/>
    <n v="0"/>
    <n v="10"/>
    <n v="20"/>
    <n v="39"/>
    <n v="36"/>
  </r>
  <r>
    <s v="K1213"/>
    <s v="BOXER RIGATO"/>
    <x v="0"/>
    <s v="ASS.R.BICO-GRIGIOMED"/>
    <m/>
    <m/>
    <n v="15"/>
    <n v="15"/>
    <n v="0"/>
    <n v="17"/>
    <n v="47"/>
    <n v="36"/>
  </r>
  <r>
    <s v="K1213"/>
    <s v="BOXER RIGATO"/>
    <x v="0"/>
    <s v="ASS.R.NAVY-GRIGIOM"/>
    <m/>
    <m/>
    <n v="2"/>
    <n v="8"/>
    <n v="2"/>
    <n v="19"/>
    <n v="31"/>
    <n v="36"/>
  </r>
  <r>
    <s v="K1213"/>
    <s v="BOXER RIGATO"/>
    <x v="0"/>
    <s v="ASS.R.ROYAL-ANTRAC"/>
    <m/>
    <m/>
    <n v="8"/>
    <n v="18"/>
    <n v="18"/>
    <n v="13"/>
    <n v="57"/>
    <n v="36"/>
  </r>
  <r>
    <s v="K1233"/>
    <s v="BOXER"/>
    <x v="0"/>
    <s v="ASS.BISTRO GREEN"/>
    <m/>
    <n v="45"/>
    <n v="4"/>
    <m/>
    <m/>
    <m/>
    <n v="49"/>
    <n v="36"/>
  </r>
  <r>
    <s v="K1233"/>
    <s v="BOXER"/>
    <x v="0"/>
    <s v="ASS.MALIBU BLUE"/>
    <m/>
    <n v="43"/>
    <n v="5"/>
    <m/>
    <m/>
    <m/>
    <n v="48"/>
    <n v="36"/>
  </r>
  <r>
    <s v="K1233"/>
    <s v="BOXER"/>
    <x v="0"/>
    <s v="ASS.RUBY WINE"/>
    <m/>
    <n v="14"/>
    <n v="5"/>
    <m/>
    <m/>
    <m/>
    <n v="19"/>
    <n v="36"/>
  </r>
  <r>
    <s v="K1271"/>
    <s v="BOXER COLOR"/>
    <x v="0"/>
    <s v="ARANCIO"/>
    <m/>
    <m/>
    <n v="532"/>
    <n v="1064"/>
    <n v="1064"/>
    <n v="532"/>
    <n v="3192"/>
    <n v="36"/>
  </r>
  <r>
    <s v="K1271"/>
    <s v="BOXER COLOR"/>
    <x v="0"/>
    <s v="BLU ROYAL"/>
    <m/>
    <m/>
    <n v="532"/>
    <n v="1064"/>
    <n v="1064"/>
    <n v="532"/>
    <n v="3192"/>
    <m/>
  </r>
  <r>
    <s v="K1271"/>
    <s v="BOXER COLOR"/>
    <x v="0"/>
    <s v="VERDE MILITARE"/>
    <m/>
    <m/>
    <n v="532"/>
    <n v="1064"/>
    <n v="1064"/>
    <n v="532"/>
    <n v="3192"/>
    <m/>
  </r>
  <r>
    <s v="K1271"/>
    <s v="BOXER COLOR"/>
    <x v="0"/>
    <s v="ACID GREEN"/>
    <m/>
    <m/>
    <n v="446"/>
    <n v="892"/>
    <n v="892"/>
    <n v="446"/>
    <n v="2676"/>
    <n v="36"/>
  </r>
  <r>
    <s v="K1271"/>
    <s v="BOXER COLOR"/>
    <x v="0"/>
    <s v="LIGHT SKY"/>
    <m/>
    <m/>
    <n v="446"/>
    <n v="892"/>
    <n v="892"/>
    <n v="446"/>
    <n v="2676"/>
    <m/>
  </r>
  <r>
    <s v="K1271"/>
    <s v="BOXER COLOR"/>
    <x v="0"/>
    <s v="YELLOW LIME"/>
    <m/>
    <m/>
    <n v="446"/>
    <n v="892"/>
    <n v="892"/>
    <n v="446"/>
    <n v="2676"/>
    <m/>
  </r>
  <r>
    <s v="K1311"/>
    <s v="MAGLIA M/M SCOLLO V"/>
    <x v="1"/>
    <s v="GRIGIO UNITO"/>
    <m/>
    <n v="80"/>
    <n v="144"/>
    <n v="2060"/>
    <n v="4"/>
    <n v="376"/>
    <n v="2664"/>
    <n v="36"/>
  </r>
  <r>
    <s v="K1315"/>
    <s v="T-SHIRT M/M SCOLLO V"/>
    <x v="1"/>
    <s v="GRIGIO UNITO"/>
    <m/>
    <n v="690"/>
    <n v="288"/>
    <n v="8481"/>
    <n v="669"/>
    <n v="282"/>
    <n v="10410"/>
    <n v="36"/>
  </r>
  <r>
    <s v="K1344"/>
    <s v="T-SHIRT GIROCOLLO M/M"/>
    <x v="1"/>
    <s v="BIANCO"/>
    <m/>
    <m/>
    <n v="933"/>
    <n v="790"/>
    <n v="827"/>
    <n v="972"/>
    <n v="3522"/>
    <n v="18"/>
  </r>
  <r>
    <s v="K1344"/>
    <s v="T-SHIRT GIROCOLLO M/M"/>
    <x v="1"/>
    <s v="BLU NAVY"/>
    <m/>
    <m/>
    <n v="648"/>
    <n v="572"/>
    <n v="629"/>
    <n v="720"/>
    <n v="2569"/>
    <n v="18"/>
  </r>
  <r>
    <s v="K1344"/>
    <s v="T-SHIRT GIROCOLLO M/M"/>
    <x v="1"/>
    <s v="NERO"/>
    <m/>
    <m/>
    <n v="897"/>
    <n v="809"/>
    <n v="881"/>
    <n v="936"/>
    <n v="3523"/>
    <n v="18"/>
  </r>
  <r>
    <s v="K2301"/>
    <s v="CANOTTA SPALLA STRETTA"/>
    <x v="2"/>
    <s v="GRIGIO"/>
    <n v="44"/>
    <n v="45"/>
    <n v="789"/>
    <n v="1188"/>
    <n v="0"/>
    <m/>
    <n v="2066"/>
    <n v="36"/>
  </r>
  <r>
    <s v="K2301"/>
    <s v="CANOTTA SPALLA STRETTA"/>
    <x v="2"/>
    <s v="NUDO"/>
    <n v="0"/>
    <n v="378"/>
    <n v="0"/>
    <n v="0"/>
    <n v="0"/>
    <m/>
    <n v="378"/>
    <n v="36"/>
  </r>
  <r>
    <s v="K2401"/>
    <s v="CANOTTA SPALLA LARGA"/>
    <x v="2"/>
    <s v="GRIGIO"/>
    <n v="0"/>
    <n v="1124"/>
    <n v="1801"/>
    <n v="1716"/>
    <n v="877"/>
    <m/>
    <n v="5518"/>
    <n v="36"/>
  </r>
  <r>
    <s v="K2401"/>
    <s v="CANOTTA SPALLA LARGA"/>
    <x v="2"/>
    <s v="NUDO"/>
    <n v="2"/>
    <n v="118"/>
    <n v="33"/>
    <n v="0"/>
    <n v="0"/>
    <m/>
    <n v="153"/>
    <n v="36"/>
  </r>
  <r>
    <s v="K2501"/>
    <s v="MAGLIA M/M GIROCOLLO"/>
    <x v="1"/>
    <s v="GRIGIO"/>
    <n v="0"/>
    <n v="34"/>
    <n v="4435"/>
    <n v="78"/>
    <n v="51"/>
    <m/>
    <n v="4598"/>
    <n v="36"/>
  </r>
  <r>
    <s v="K2601"/>
    <s v="MAGLIA M/L GIROCOLLO"/>
    <x v="1"/>
    <s v="GRIGIO MELANGE"/>
    <n v="705"/>
    <n v="619"/>
    <n v="0"/>
    <n v="0"/>
    <n v="0"/>
    <m/>
    <n v="1324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8" indent="0" outline="1" outlineData="1" multipleFieldFilters="0">
  <location ref="A3:B7" firstHeaderRow="1" firstDataRow="1" firstDataCol="1"/>
  <pivotFields count="12">
    <pivotField showAll="0"/>
    <pivotField showAll="0"/>
    <pivotField axis="axisRow" showAll="0">
      <items count="5">
        <item x="0"/>
        <item m="1" x="3"/>
        <item x="1"/>
        <item x="2"/>
        <item t="default"/>
      </items>
    </pivotField>
    <pivotField showAll="0"/>
    <pivotField showAll="0"/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4">
    <i>
      <x/>
    </i>
    <i>
      <x v="2"/>
    </i>
    <i>
      <x v="3"/>
    </i>
    <i t="grand">
      <x/>
    </i>
  </rowItems>
  <colItems count="1">
    <i/>
  </colItems>
  <dataFields count="1">
    <dataField name="Sum of TOTALE" fld="10" baseField="0" baseItem="0"/>
  </dataFields>
  <formats count="2">
    <format dxfId="1">
      <pivotArea collapsedLevelsAreSubtotals="1" fieldPosition="0">
        <references count="1">
          <reference field="2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I12" sqref="I12"/>
    </sheetView>
  </sheetViews>
  <sheetFormatPr defaultColWidth="11.42578125" defaultRowHeight="15" x14ac:dyDescent="0.25"/>
  <cols>
    <col min="1" max="1" width="15.7109375" bestFit="1" customWidth="1"/>
    <col min="2" max="2" width="12.28515625" bestFit="1" customWidth="1"/>
    <col min="3" max="12" width="3.140625" bestFit="1" customWidth="1"/>
    <col min="13" max="17" width="4.140625" bestFit="1" customWidth="1"/>
    <col min="18" max="20" width="5.140625" bestFit="1" customWidth="1"/>
    <col min="21" max="21" width="6.28515625" bestFit="1" customWidth="1"/>
    <col min="22" max="22" width="10" bestFit="1" customWidth="1"/>
    <col min="23" max="28" width="3.140625" bestFit="1" customWidth="1"/>
    <col min="29" max="29" width="4.140625" bestFit="1" customWidth="1"/>
    <col min="30" max="30" width="6.28515625" bestFit="1" customWidth="1"/>
    <col min="31" max="31" width="10.42578125" bestFit="1" customWidth="1"/>
    <col min="32" max="32" width="10" bestFit="1" customWidth="1"/>
  </cols>
  <sheetData>
    <row r="3" spans="1:2" x14ac:dyDescent="0.25">
      <c r="A3" s="12" t="s">
        <v>55</v>
      </c>
      <c r="B3" t="s">
        <v>54</v>
      </c>
    </row>
    <row r="4" spans="1:2" x14ac:dyDescent="0.25">
      <c r="A4" s="13" t="s">
        <v>51</v>
      </c>
      <c r="B4" s="14">
        <v>17969</v>
      </c>
    </row>
    <row r="5" spans="1:2" x14ac:dyDescent="0.25">
      <c r="A5" s="13" t="s">
        <v>53</v>
      </c>
      <c r="B5" s="14">
        <v>28610</v>
      </c>
    </row>
    <row r="6" spans="1:2" x14ac:dyDescent="0.25">
      <c r="A6" s="13" t="s">
        <v>52</v>
      </c>
      <c r="B6" s="14">
        <v>8115</v>
      </c>
    </row>
    <row r="7" spans="1:2" x14ac:dyDescent="0.25">
      <c r="A7" s="13" t="s">
        <v>56</v>
      </c>
      <c r="B7" s="14">
        <v>54694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pane ySplit="2" topLeftCell="A3" activePane="bottomLeft" state="frozen"/>
      <selection pane="bottomLeft" activeCell="J11" sqref="J11"/>
    </sheetView>
  </sheetViews>
  <sheetFormatPr defaultColWidth="11.42578125" defaultRowHeight="15" x14ac:dyDescent="0.25"/>
  <cols>
    <col min="1" max="1" width="11.42578125" style="7"/>
    <col min="2" max="2" width="20.7109375" style="7" bestFit="1" customWidth="1"/>
    <col min="3" max="3" width="20.7109375" style="7" customWidth="1"/>
    <col min="4" max="4" width="18.42578125" style="7" customWidth="1"/>
    <col min="5" max="5" width="22.140625" style="7" bestFit="1" customWidth="1"/>
    <col min="6" max="11" width="11.42578125" style="9"/>
    <col min="12" max="12" width="14.140625" style="11" customWidth="1"/>
    <col min="13" max="13" width="14.140625" style="10" customWidth="1"/>
    <col min="14" max="14" width="29" style="7" customWidth="1"/>
    <col min="15" max="16384" width="11.42578125" style="7"/>
  </cols>
  <sheetData>
    <row r="1" spans="1:14" ht="15.75" x14ac:dyDescent="0.25">
      <c r="L1" s="4">
        <f>SUBTOTAL(9,L3:L444417)</f>
        <v>54694</v>
      </c>
      <c r="M1" s="3"/>
    </row>
    <row r="2" spans="1:14" s="10" customFormat="1" x14ac:dyDescent="0.25">
      <c r="A2" s="8" t="s">
        <v>46</v>
      </c>
      <c r="B2" s="8" t="s">
        <v>47</v>
      </c>
      <c r="C2" s="8" t="s">
        <v>62</v>
      </c>
      <c r="D2" s="8" t="s">
        <v>50</v>
      </c>
      <c r="E2" s="8" t="s">
        <v>48</v>
      </c>
      <c r="F2" s="15" t="s">
        <v>0</v>
      </c>
      <c r="G2" s="15" t="s">
        <v>1</v>
      </c>
      <c r="H2" s="15" t="s">
        <v>2</v>
      </c>
      <c r="I2" s="15" t="s">
        <v>3</v>
      </c>
      <c r="J2" s="15" t="s">
        <v>4</v>
      </c>
      <c r="K2" s="15" t="s">
        <v>5</v>
      </c>
      <c r="L2" s="15" t="s">
        <v>49</v>
      </c>
      <c r="M2" s="8" t="s">
        <v>45</v>
      </c>
    </row>
    <row r="3" spans="1:14" x14ac:dyDescent="0.25">
      <c r="A3" s="1" t="s">
        <v>21</v>
      </c>
      <c r="B3" s="1" t="s">
        <v>22</v>
      </c>
      <c r="C3" s="1" t="s">
        <v>63</v>
      </c>
      <c r="D3" s="1" t="s">
        <v>51</v>
      </c>
      <c r="E3" s="1" t="s">
        <v>10</v>
      </c>
      <c r="F3" s="6"/>
      <c r="G3" s="6">
        <v>10</v>
      </c>
      <c r="H3" s="6">
        <v>1</v>
      </c>
      <c r="I3" s="6">
        <v>1</v>
      </c>
      <c r="J3" s="6">
        <v>2</v>
      </c>
      <c r="K3" s="6">
        <v>20</v>
      </c>
      <c r="L3" s="5">
        <v>34</v>
      </c>
      <c r="M3" s="2">
        <v>36</v>
      </c>
    </row>
    <row r="4" spans="1:14" x14ac:dyDescent="0.25">
      <c r="A4" s="1" t="s">
        <v>21</v>
      </c>
      <c r="B4" s="1" t="s">
        <v>22</v>
      </c>
      <c r="C4" s="1" t="s">
        <v>63</v>
      </c>
      <c r="D4" s="1" t="s">
        <v>51</v>
      </c>
      <c r="E4" s="1" t="s">
        <v>11</v>
      </c>
      <c r="F4" s="6"/>
      <c r="G4" s="6">
        <v>10</v>
      </c>
      <c r="H4" s="6">
        <v>6</v>
      </c>
      <c r="I4" s="6">
        <v>0</v>
      </c>
      <c r="J4" s="6">
        <v>3</v>
      </c>
      <c r="K4" s="6">
        <v>22</v>
      </c>
      <c r="L4" s="5">
        <v>41</v>
      </c>
      <c r="M4" s="2">
        <v>36</v>
      </c>
    </row>
    <row r="5" spans="1:14" x14ac:dyDescent="0.25">
      <c r="A5" s="1" t="s">
        <v>21</v>
      </c>
      <c r="B5" s="1" t="s">
        <v>22</v>
      </c>
      <c r="C5" s="1" t="s">
        <v>63</v>
      </c>
      <c r="D5" s="1" t="s">
        <v>51</v>
      </c>
      <c r="E5" s="1" t="s">
        <v>12</v>
      </c>
      <c r="F5" s="6"/>
      <c r="G5" s="6">
        <v>9</v>
      </c>
      <c r="H5" s="6">
        <v>0</v>
      </c>
      <c r="I5" s="6">
        <v>0</v>
      </c>
      <c r="J5" s="6">
        <v>10</v>
      </c>
      <c r="K5" s="6">
        <v>20</v>
      </c>
      <c r="L5" s="5">
        <v>39</v>
      </c>
      <c r="M5" s="2">
        <v>36</v>
      </c>
    </row>
    <row r="6" spans="1:14" x14ac:dyDescent="0.25">
      <c r="A6" s="1" t="s">
        <v>23</v>
      </c>
      <c r="B6" s="1" t="s">
        <v>24</v>
      </c>
      <c r="C6" s="1" t="s">
        <v>63</v>
      </c>
      <c r="D6" s="1" t="s">
        <v>51</v>
      </c>
      <c r="E6" s="1" t="s">
        <v>13</v>
      </c>
      <c r="F6" s="6"/>
      <c r="G6" s="6"/>
      <c r="H6" s="6">
        <v>15</v>
      </c>
      <c r="I6" s="6">
        <v>15</v>
      </c>
      <c r="J6" s="6">
        <v>0</v>
      </c>
      <c r="K6" s="6">
        <v>17</v>
      </c>
      <c r="L6" s="5">
        <v>47</v>
      </c>
      <c r="M6" s="2">
        <v>36</v>
      </c>
    </row>
    <row r="7" spans="1:14" x14ac:dyDescent="0.25">
      <c r="A7" s="1" t="s">
        <v>23</v>
      </c>
      <c r="B7" s="1" t="s">
        <v>24</v>
      </c>
      <c r="C7" s="1" t="s">
        <v>63</v>
      </c>
      <c r="D7" s="1" t="s">
        <v>51</v>
      </c>
      <c r="E7" s="1" t="s">
        <v>14</v>
      </c>
      <c r="F7" s="6"/>
      <c r="G7" s="6"/>
      <c r="H7" s="6">
        <v>2</v>
      </c>
      <c r="I7" s="6">
        <v>8</v>
      </c>
      <c r="J7" s="6">
        <v>2</v>
      </c>
      <c r="K7" s="6">
        <v>19</v>
      </c>
      <c r="L7" s="5">
        <v>31</v>
      </c>
      <c r="M7" s="2">
        <v>36</v>
      </c>
    </row>
    <row r="8" spans="1:14" x14ac:dyDescent="0.25">
      <c r="A8" s="1" t="s">
        <v>23</v>
      </c>
      <c r="B8" s="1" t="s">
        <v>24</v>
      </c>
      <c r="C8" s="1" t="s">
        <v>63</v>
      </c>
      <c r="D8" s="1" t="s">
        <v>51</v>
      </c>
      <c r="E8" s="1" t="s">
        <v>15</v>
      </c>
      <c r="F8" s="6"/>
      <c r="G8" s="6"/>
      <c r="H8" s="6">
        <v>8</v>
      </c>
      <c r="I8" s="6">
        <v>18</v>
      </c>
      <c r="J8" s="6">
        <v>18</v>
      </c>
      <c r="K8" s="6">
        <v>13</v>
      </c>
      <c r="L8" s="5">
        <v>57</v>
      </c>
      <c r="M8" s="2">
        <v>36</v>
      </c>
    </row>
    <row r="9" spans="1:14" x14ac:dyDescent="0.25">
      <c r="A9" s="1" t="s">
        <v>25</v>
      </c>
      <c r="B9" s="1" t="s">
        <v>22</v>
      </c>
      <c r="C9" s="1" t="s">
        <v>63</v>
      </c>
      <c r="D9" s="1" t="s">
        <v>51</v>
      </c>
      <c r="E9" s="1" t="s">
        <v>16</v>
      </c>
      <c r="F9" s="6"/>
      <c r="G9" s="6">
        <v>45</v>
      </c>
      <c r="H9" s="6">
        <v>4</v>
      </c>
      <c r="I9" s="6"/>
      <c r="J9" s="6"/>
      <c r="K9" s="6"/>
      <c r="L9" s="5">
        <v>49</v>
      </c>
      <c r="M9" s="2">
        <v>36</v>
      </c>
    </row>
    <row r="10" spans="1:14" x14ac:dyDescent="0.25">
      <c r="A10" s="1" t="s">
        <v>25</v>
      </c>
      <c r="B10" s="1" t="s">
        <v>22</v>
      </c>
      <c r="C10" s="1" t="s">
        <v>63</v>
      </c>
      <c r="D10" s="1" t="s">
        <v>51</v>
      </c>
      <c r="E10" s="1" t="s">
        <v>17</v>
      </c>
      <c r="F10" s="6"/>
      <c r="G10" s="6">
        <v>43</v>
      </c>
      <c r="H10" s="6">
        <v>5</v>
      </c>
      <c r="I10" s="6"/>
      <c r="J10" s="6"/>
      <c r="K10" s="6"/>
      <c r="L10" s="5">
        <v>48</v>
      </c>
      <c r="M10" s="2">
        <v>36</v>
      </c>
    </row>
    <row r="11" spans="1:14" x14ac:dyDescent="0.25">
      <c r="A11" s="1" t="s">
        <v>25</v>
      </c>
      <c r="B11" s="1" t="s">
        <v>22</v>
      </c>
      <c r="C11" s="1" t="s">
        <v>63</v>
      </c>
      <c r="D11" s="1" t="s">
        <v>51</v>
      </c>
      <c r="E11" s="1" t="s">
        <v>18</v>
      </c>
      <c r="F11" s="6"/>
      <c r="G11" s="6">
        <v>14</v>
      </c>
      <c r="H11" s="6">
        <v>5</v>
      </c>
      <c r="I11" s="6"/>
      <c r="J11" s="6"/>
      <c r="K11" s="6"/>
      <c r="L11" s="5">
        <v>19</v>
      </c>
      <c r="M11" s="2">
        <v>36</v>
      </c>
    </row>
    <row r="12" spans="1:14" x14ac:dyDescent="0.25">
      <c r="A12" s="16" t="s">
        <v>26</v>
      </c>
      <c r="B12" s="16" t="s">
        <v>27</v>
      </c>
      <c r="C12" s="16" t="s">
        <v>63</v>
      </c>
      <c r="D12" s="16" t="s">
        <v>51</v>
      </c>
      <c r="E12" s="16" t="s">
        <v>57</v>
      </c>
      <c r="F12" s="17"/>
      <c r="G12" s="17"/>
      <c r="H12" s="17">
        <v>532</v>
      </c>
      <c r="I12" s="17">
        <v>1064</v>
      </c>
      <c r="J12" s="17">
        <v>1064</v>
      </c>
      <c r="K12" s="17">
        <v>532</v>
      </c>
      <c r="L12" s="18">
        <v>3192</v>
      </c>
      <c r="M12" s="19">
        <v>36</v>
      </c>
      <c r="N12" s="20"/>
    </row>
    <row r="13" spans="1:14" x14ac:dyDescent="0.25">
      <c r="A13" s="16" t="s">
        <v>26</v>
      </c>
      <c r="B13" s="16" t="s">
        <v>27</v>
      </c>
      <c r="C13" s="16" t="s">
        <v>63</v>
      </c>
      <c r="D13" s="16" t="s">
        <v>51</v>
      </c>
      <c r="E13" s="16" t="s">
        <v>58</v>
      </c>
      <c r="F13" s="17"/>
      <c r="G13" s="17"/>
      <c r="H13" s="17">
        <v>532</v>
      </c>
      <c r="I13" s="17">
        <v>1064</v>
      </c>
      <c r="J13" s="17">
        <v>1064</v>
      </c>
      <c r="K13" s="17">
        <v>532</v>
      </c>
      <c r="L13" s="18">
        <v>3192</v>
      </c>
      <c r="M13" s="19"/>
      <c r="N13" s="20"/>
    </row>
    <row r="14" spans="1:14" x14ac:dyDescent="0.25">
      <c r="A14" s="16" t="s">
        <v>26</v>
      </c>
      <c r="B14" s="16" t="s">
        <v>27</v>
      </c>
      <c r="C14" s="16" t="s">
        <v>63</v>
      </c>
      <c r="D14" s="16" t="s">
        <v>51</v>
      </c>
      <c r="E14" s="16" t="s">
        <v>59</v>
      </c>
      <c r="F14" s="17"/>
      <c r="G14" s="17"/>
      <c r="H14" s="17">
        <v>532</v>
      </c>
      <c r="I14" s="17">
        <v>1064</v>
      </c>
      <c r="J14" s="17">
        <v>1064</v>
      </c>
      <c r="K14" s="17">
        <v>532</v>
      </c>
      <c r="L14" s="18">
        <v>3192</v>
      </c>
      <c r="M14" s="19"/>
      <c r="N14" s="20"/>
    </row>
    <row r="15" spans="1:14" x14ac:dyDescent="0.25">
      <c r="A15" s="16" t="s">
        <v>26</v>
      </c>
      <c r="B15" s="16" t="s">
        <v>27</v>
      </c>
      <c r="C15" s="16" t="s">
        <v>63</v>
      </c>
      <c r="D15" s="16" t="s">
        <v>51</v>
      </c>
      <c r="E15" s="16" t="s">
        <v>60</v>
      </c>
      <c r="F15" s="17"/>
      <c r="G15" s="17"/>
      <c r="H15" s="17">
        <v>446</v>
      </c>
      <c r="I15" s="17">
        <v>892</v>
      </c>
      <c r="J15" s="17">
        <v>892</v>
      </c>
      <c r="K15" s="17">
        <v>446</v>
      </c>
      <c r="L15" s="18">
        <v>2676</v>
      </c>
      <c r="M15" s="19">
        <v>36</v>
      </c>
      <c r="N15" s="20"/>
    </row>
    <row r="16" spans="1:14" x14ac:dyDescent="0.25">
      <c r="A16" s="16" t="s">
        <v>26</v>
      </c>
      <c r="B16" s="16" t="s">
        <v>27</v>
      </c>
      <c r="C16" s="16" t="s">
        <v>63</v>
      </c>
      <c r="D16" s="16" t="s">
        <v>51</v>
      </c>
      <c r="E16" s="16" t="s">
        <v>19</v>
      </c>
      <c r="F16" s="17"/>
      <c r="G16" s="17"/>
      <c r="H16" s="17">
        <v>446</v>
      </c>
      <c r="I16" s="17">
        <v>892</v>
      </c>
      <c r="J16" s="17">
        <v>892</v>
      </c>
      <c r="K16" s="17">
        <v>446</v>
      </c>
      <c r="L16" s="18">
        <v>2676</v>
      </c>
      <c r="M16" s="19"/>
      <c r="N16" s="20"/>
    </row>
    <row r="17" spans="1:14" x14ac:dyDescent="0.25">
      <c r="A17" s="16" t="s">
        <v>26</v>
      </c>
      <c r="B17" s="16" t="s">
        <v>27</v>
      </c>
      <c r="C17" s="16" t="s">
        <v>63</v>
      </c>
      <c r="D17" s="16" t="s">
        <v>51</v>
      </c>
      <c r="E17" s="16" t="s">
        <v>20</v>
      </c>
      <c r="F17" s="17"/>
      <c r="G17" s="17"/>
      <c r="H17" s="17">
        <v>446</v>
      </c>
      <c r="I17" s="17">
        <v>892</v>
      </c>
      <c r="J17" s="17">
        <v>892</v>
      </c>
      <c r="K17" s="17">
        <v>446</v>
      </c>
      <c r="L17" s="18">
        <v>2676</v>
      </c>
      <c r="M17" s="19"/>
      <c r="N17" s="20"/>
    </row>
    <row r="18" spans="1:14" x14ac:dyDescent="0.25">
      <c r="A18" s="16" t="s">
        <v>30</v>
      </c>
      <c r="B18" s="16" t="s">
        <v>31</v>
      </c>
      <c r="C18" s="16" t="s">
        <v>63</v>
      </c>
      <c r="D18" s="16" t="s">
        <v>53</v>
      </c>
      <c r="E18" s="16" t="s">
        <v>61</v>
      </c>
      <c r="F18" s="17"/>
      <c r="G18" s="17">
        <f>360-280</f>
        <v>80</v>
      </c>
      <c r="H18" s="17">
        <v>144</v>
      </c>
      <c r="I18" s="17">
        <f>3600-1540</f>
        <v>2060</v>
      </c>
      <c r="J18" s="17">
        <f>144-140</f>
        <v>4</v>
      </c>
      <c r="K18" s="17">
        <f>936-560</f>
        <v>376</v>
      </c>
      <c r="L18" s="18">
        <f>SUM(G18:K18)</f>
        <v>2664</v>
      </c>
      <c r="M18" s="19">
        <v>36</v>
      </c>
      <c r="N18" s="20"/>
    </row>
    <row r="19" spans="1:14" x14ac:dyDescent="0.25">
      <c r="A19" s="1" t="s">
        <v>32</v>
      </c>
      <c r="B19" s="1" t="s">
        <v>33</v>
      </c>
      <c r="C19" s="1" t="s">
        <v>63</v>
      </c>
      <c r="D19" s="1" t="s">
        <v>53</v>
      </c>
      <c r="E19" s="1" t="s">
        <v>29</v>
      </c>
      <c r="F19" s="6"/>
      <c r="G19" s="6">
        <v>690</v>
      </c>
      <c r="H19" s="6">
        <v>288</v>
      </c>
      <c r="I19" s="6">
        <v>8481</v>
      </c>
      <c r="J19" s="6">
        <v>669</v>
      </c>
      <c r="K19" s="6">
        <v>282</v>
      </c>
      <c r="L19" s="5">
        <v>10410</v>
      </c>
      <c r="M19" s="2">
        <v>36</v>
      </c>
    </row>
    <row r="20" spans="1:14" x14ac:dyDescent="0.25">
      <c r="A20" s="1" t="s">
        <v>35</v>
      </c>
      <c r="B20" s="1" t="s">
        <v>36</v>
      </c>
      <c r="C20" s="1" t="s">
        <v>63</v>
      </c>
      <c r="D20" s="1" t="s">
        <v>53</v>
      </c>
      <c r="E20" s="1" t="s">
        <v>6</v>
      </c>
      <c r="F20" s="6"/>
      <c r="G20" s="6"/>
      <c r="H20" s="6">
        <v>933</v>
      </c>
      <c r="I20" s="6">
        <v>790</v>
      </c>
      <c r="J20" s="6">
        <v>827</v>
      </c>
      <c r="K20" s="6">
        <v>972</v>
      </c>
      <c r="L20" s="5">
        <v>3522</v>
      </c>
      <c r="M20" s="2">
        <v>18</v>
      </c>
    </row>
    <row r="21" spans="1:14" x14ac:dyDescent="0.25">
      <c r="A21" s="1" t="s">
        <v>35</v>
      </c>
      <c r="B21" s="1" t="s">
        <v>36</v>
      </c>
      <c r="C21" s="1" t="s">
        <v>63</v>
      </c>
      <c r="D21" s="1" t="s">
        <v>53</v>
      </c>
      <c r="E21" s="1" t="s">
        <v>7</v>
      </c>
      <c r="F21" s="6"/>
      <c r="G21" s="6"/>
      <c r="H21" s="6">
        <v>648</v>
      </c>
      <c r="I21" s="6">
        <v>572</v>
      </c>
      <c r="J21" s="6">
        <v>629</v>
      </c>
      <c r="K21" s="6">
        <v>720</v>
      </c>
      <c r="L21" s="5">
        <v>2569</v>
      </c>
      <c r="M21" s="2">
        <v>18</v>
      </c>
    </row>
    <row r="22" spans="1:14" x14ac:dyDescent="0.25">
      <c r="A22" s="1" t="s">
        <v>35</v>
      </c>
      <c r="B22" s="1" t="s">
        <v>36</v>
      </c>
      <c r="C22" s="1" t="s">
        <v>63</v>
      </c>
      <c r="D22" s="1" t="s">
        <v>53</v>
      </c>
      <c r="E22" s="1" t="s">
        <v>8</v>
      </c>
      <c r="F22" s="6"/>
      <c r="G22" s="6"/>
      <c r="H22" s="6">
        <v>897</v>
      </c>
      <c r="I22" s="6">
        <v>809</v>
      </c>
      <c r="J22" s="6">
        <v>881</v>
      </c>
      <c r="K22" s="6">
        <v>936</v>
      </c>
      <c r="L22" s="5">
        <v>3523</v>
      </c>
      <c r="M22" s="2">
        <v>18</v>
      </c>
    </row>
    <row r="23" spans="1:14" x14ac:dyDescent="0.25">
      <c r="A23" s="1" t="s">
        <v>39</v>
      </c>
      <c r="B23" s="1" t="s">
        <v>40</v>
      </c>
      <c r="C23" s="1" t="s">
        <v>64</v>
      </c>
      <c r="D23" s="1" t="s">
        <v>52</v>
      </c>
      <c r="E23" s="1" t="s">
        <v>41</v>
      </c>
      <c r="F23" s="6">
        <v>44</v>
      </c>
      <c r="G23" s="6">
        <v>45</v>
      </c>
      <c r="H23" s="6">
        <v>789</v>
      </c>
      <c r="I23" s="6">
        <v>1188</v>
      </c>
      <c r="J23" s="6">
        <v>0</v>
      </c>
      <c r="K23" s="6"/>
      <c r="L23" s="5">
        <v>2066</v>
      </c>
      <c r="M23" s="2">
        <v>36</v>
      </c>
    </row>
    <row r="24" spans="1:14" x14ac:dyDescent="0.25">
      <c r="A24" s="1" t="s">
        <v>39</v>
      </c>
      <c r="B24" s="1" t="s">
        <v>40</v>
      </c>
      <c r="C24" s="1" t="s">
        <v>64</v>
      </c>
      <c r="D24" s="1" t="s">
        <v>52</v>
      </c>
      <c r="E24" s="1" t="s">
        <v>38</v>
      </c>
      <c r="F24" s="6">
        <v>0</v>
      </c>
      <c r="G24" s="6">
        <v>378</v>
      </c>
      <c r="H24" s="6">
        <v>0</v>
      </c>
      <c r="I24" s="6">
        <v>0</v>
      </c>
      <c r="J24" s="6">
        <v>0</v>
      </c>
      <c r="K24" s="6"/>
      <c r="L24" s="5">
        <v>378</v>
      </c>
      <c r="M24" s="2">
        <v>36</v>
      </c>
    </row>
    <row r="25" spans="1:14" x14ac:dyDescent="0.25">
      <c r="A25" s="1" t="s">
        <v>42</v>
      </c>
      <c r="B25" s="1" t="s">
        <v>34</v>
      </c>
      <c r="C25" s="1" t="s">
        <v>64</v>
      </c>
      <c r="D25" s="1" t="s">
        <v>52</v>
      </c>
      <c r="E25" s="1" t="s">
        <v>41</v>
      </c>
      <c r="F25" s="6">
        <v>0</v>
      </c>
      <c r="G25" s="6">
        <f>1544-420</f>
        <v>1124</v>
      </c>
      <c r="H25" s="6">
        <f>2641-840</f>
        <v>1801</v>
      </c>
      <c r="I25" s="6">
        <f>2556-840</f>
        <v>1716</v>
      </c>
      <c r="J25" s="6">
        <f>1297-420</f>
        <v>877</v>
      </c>
      <c r="K25" s="6"/>
      <c r="L25" s="5">
        <f>SUM(G25:K25)</f>
        <v>5518</v>
      </c>
      <c r="M25" s="2">
        <v>36</v>
      </c>
    </row>
    <row r="26" spans="1:14" x14ac:dyDescent="0.25">
      <c r="A26" s="1" t="s">
        <v>42</v>
      </c>
      <c r="B26" s="1" t="s">
        <v>34</v>
      </c>
      <c r="C26" s="1" t="s">
        <v>64</v>
      </c>
      <c r="D26" s="1" t="s">
        <v>52</v>
      </c>
      <c r="E26" s="1" t="s">
        <v>38</v>
      </c>
      <c r="F26" s="6">
        <f>72-70</f>
        <v>2</v>
      </c>
      <c r="G26" s="6">
        <f>216-98</f>
        <v>118</v>
      </c>
      <c r="H26" s="6">
        <v>33</v>
      </c>
      <c r="I26" s="6">
        <v>0</v>
      </c>
      <c r="J26" s="6">
        <v>0</v>
      </c>
      <c r="K26" s="6"/>
      <c r="L26" s="5">
        <f>SUM(F26:K26)</f>
        <v>153</v>
      </c>
      <c r="M26" s="2">
        <v>36</v>
      </c>
    </row>
    <row r="27" spans="1:14" x14ac:dyDescent="0.25">
      <c r="A27" s="1" t="s">
        <v>43</v>
      </c>
      <c r="B27" s="1" t="s">
        <v>28</v>
      </c>
      <c r="C27" s="1" t="s">
        <v>64</v>
      </c>
      <c r="D27" s="1" t="s">
        <v>53</v>
      </c>
      <c r="E27" s="1" t="s">
        <v>41</v>
      </c>
      <c r="F27" s="6">
        <f>112-112</f>
        <v>0</v>
      </c>
      <c r="G27" s="6">
        <f>370-336</f>
        <v>34</v>
      </c>
      <c r="H27" s="6">
        <f>5443-1008</f>
        <v>4435</v>
      </c>
      <c r="I27" s="6">
        <f>414-336</f>
        <v>78</v>
      </c>
      <c r="J27" s="6">
        <f>275-224</f>
        <v>51</v>
      </c>
      <c r="K27" s="6"/>
      <c r="L27" s="5">
        <f>SUM(F27:K27)</f>
        <v>4598</v>
      </c>
      <c r="M27" s="2">
        <v>36</v>
      </c>
    </row>
    <row r="28" spans="1:14" x14ac:dyDescent="0.25">
      <c r="A28" s="1" t="s">
        <v>44</v>
      </c>
      <c r="B28" s="1" t="s">
        <v>9</v>
      </c>
      <c r="C28" s="1" t="s">
        <v>64</v>
      </c>
      <c r="D28" s="1" t="s">
        <v>53</v>
      </c>
      <c r="E28" s="1" t="s">
        <v>37</v>
      </c>
      <c r="F28" s="6">
        <f>957-252</f>
        <v>705</v>
      </c>
      <c r="G28" s="6">
        <f>871-252</f>
        <v>619</v>
      </c>
      <c r="H28" s="6">
        <f>72-72</f>
        <v>0</v>
      </c>
      <c r="I28" s="6">
        <v>0</v>
      </c>
      <c r="J28" s="6">
        <f>72-72</f>
        <v>0</v>
      </c>
      <c r="K28" s="6"/>
      <c r="L28" s="5">
        <f>SUM(F28:K28)</f>
        <v>1324</v>
      </c>
      <c r="M28" s="2">
        <v>24</v>
      </c>
    </row>
  </sheetData>
  <autoFilter ref="A2:M28">
    <sortState ref="A3:M28">
      <sortCondition ref="A3:A28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RIEPILOGO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2023-07-20T08:22:45Z</cp:lastPrinted>
  <dcterms:created xsi:type="dcterms:W3CDTF">2023-06-12T14:30:13Z</dcterms:created>
  <dcterms:modified xsi:type="dcterms:W3CDTF">2023-11-14T15:06:39Z</dcterms:modified>
</cp:coreProperties>
</file>